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keandrews/Desktop/CISD/Accounts Payable/"/>
    </mc:Choice>
  </mc:AlternateContent>
  <xr:revisionPtr revIDLastSave="0" documentId="8_{72C01424-74F8-49AB-A8A8-078EE810DB46}" xr6:coauthVersionLast="47" xr6:coauthVersionMax="47" xr10:uidLastSave="{00000000-0000-0000-0000-000000000000}"/>
  <bookViews>
    <workbookView xWindow="-38400" yWindow="500" windowWidth="38400" windowHeight="19320" tabRatio="410" firstSheet="1" activeTab="1" xr2:uid="{00000000-000D-0000-FFFF-FFFF00000000}"/>
  </bookViews>
  <sheets>
    <sheet name="Information" sheetId="2" r:id="rId1"/>
    <sheet name="September Calc. Sheet" sheetId="1" r:id="rId2"/>
    <sheet name="July Calc. Sheet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J5" i="1"/>
  <c r="I5" i="1"/>
  <c r="I6" i="1"/>
  <c r="I7" i="1"/>
  <c r="G6" i="1"/>
  <c r="G5" i="1"/>
  <c r="H5" i="1"/>
  <c r="H6" i="1"/>
  <c r="P10" i="1"/>
  <c r="Q10" i="1" s="1"/>
  <c r="R10" i="1"/>
  <c r="P11" i="1"/>
  <c r="Q11" i="1" s="1"/>
  <c r="R11" i="1"/>
  <c r="C17" i="3"/>
  <c r="C12" i="3"/>
  <c r="C7" i="3"/>
  <c r="E17" i="3"/>
  <c r="F17" i="3"/>
  <c r="G17" i="3"/>
  <c r="H17" i="3"/>
  <c r="I17" i="3"/>
  <c r="J17" i="3"/>
  <c r="K17" i="3"/>
  <c r="L17" i="3"/>
  <c r="M17" i="3"/>
  <c r="N17" i="3"/>
  <c r="O17" i="3"/>
  <c r="D17" i="3"/>
  <c r="P17" i="3"/>
  <c r="E12" i="3"/>
  <c r="F12" i="3"/>
  <c r="G12" i="3"/>
  <c r="H12" i="3"/>
  <c r="I12" i="3"/>
  <c r="J12" i="3"/>
  <c r="K12" i="3"/>
  <c r="L12" i="3"/>
  <c r="M12" i="3"/>
  <c r="N12" i="3"/>
  <c r="O12" i="3"/>
  <c r="D12" i="3"/>
  <c r="P12" i="3"/>
  <c r="E7" i="3"/>
  <c r="F7" i="3"/>
  <c r="G7" i="3"/>
  <c r="H7" i="3"/>
  <c r="I7" i="3"/>
  <c r="J7" i="3"/>
  <c r="K7" i="3"/>
  <c r="L7" i="3"/>
  <c r="M7" i="3"/>
  <c r="N7" i="3"/>
  <c r="O7" i="3"/>
  <c r="D7" i="3"/>
  <c r="P7" i="3" s="1"/>
  <c r="E12" i="1"/>
  <c r="C17" i="1"/>
  <c r="C12" i="1"/>
  <c r="C7" i="1"/>
  <c r="O17" i="1"/>
  <c r="N17" i="1"/>
  <c r="M17" i="1"/>
  <c r="L17" i="1"/>
  <c r="K17" i="1"/>
  <c r="J17" i="1"/>
  <c r="I17" i="1"/>
  <c r="H17" i="1"/>
  <c r="G17" i="1"/>
  <c r="F17" i="1"/>
  <c r="E17" i="1"/>
  <c r="D17" i="1"/>
  <c r="O12" i="1"/>
  <c r="N12" i="1"/>
  <c r="M12" i="1"/>
  <c r="L12" i="1"/>
  <c r="K12" i="1"/>
  <c r="J12" i="1"/>
  <c r="I12" i="1"/>
  <c r="H12" i="1"/>
  <c r="G12" i="1"/>
  <c r="F12" i="1"/>
  <c r="D12" i="1"/>
  <c r="O7" i="1"/>
  <c r="N7" i="1"/>
  <c r="M7" i="1"/>
  <c r="L7" i="1"/>
  <c r="K7" i="1"/>
  <c r="J7" i="1"/>
  <c r="H7" i="1"/>
  <c r="G7" i="1"/>
  <c r="F7" i="1"/>
  <c r="E7" i="1"/>
  <c r="D7" i="1"/>
  <c r="D19" i="3"/>
  <c r="E19" i="3"/>
  <c r="F19" i="3"/>
  <c r="G19" i="3"/>
  <c r="H19" i="3"/>
  <c r="I19" i="3"/>
  <c r="J19" i="3"/>
  <c r="K19" i="3"/>
  <c r="L19" i="3"/>
  <c r="M19" i="3"/>
  <c r="N19" i="3"/>
  <c r="O19" i="3"/>
  <c r="C19" i="3"/>
  <c r="P16" i="3"/>
  <c r="Q16" i="3"/>
  <c r="R16" i="3"/>
  <c r="P15" i="3"/>
  <c r="Q15" i="3"/>
  <c r="R15" i="3"/>
  <c r="P11" i="3"/>
  <c r="Q11" i="3"/>
  <c r="R11" i="3"/>
  <c r="P10" i="3"/>
  <c r="Q10" i="3"/>
  <c r="R10" i="3"/>
  <c r="P6" i="3"/>
  <c r="Q6" i="3"/>
  <c r="R6" i="3"/>
  <c r="P5" i="3"/>
  <c r="Q5" i="3"/>
  <c r="R5" i="3"/>
  <c r="Q15" i="1"/>
  <c r="R15" i="1"/>
  <c r="P5" i="1"/>
  <c r="Q5" i="1" s="1"/>
  <c r="R5" i="1"/>
  <c r="Q16" i="1"/>
  <c r="R16" i="1"/>
  <c r="P6" i="1"/>
  <c r="Q6" i="1"/>
  <c r="R6" i="1"/>
  <c r="G19" i="1"/>
  <c r="L19" i="1"/>
  <c r="H19" i="1"/>
  <c r="I19" i="1"/>
  <c r="J19" i="1"/>
  <c r="K19" i="1"/>
  <c r="M19" i="1"/>
  <c r="N19" i="1"/>
  <c r="O19" i="1"/>
  <c r="F19" i="1"/>
  <c r="P19" i="1" s="1"/>
  <c r="D19" i="1"/>
  <c r="E19" i="1"/>
  <c r="C19" i="1"/>
  <c r="P17" i="1" l="1"/>
  <c r="P12" i="1"/>
  <c r="P7" i="1"/>
  <c r="P19" i="3"/>
</calcChain>
</file>

<file path=xl/sharedStrings.xml><?xml version="1.0" encoding="utf-8"?>
<sst xmlns="http://schemas.openxmlformats.org/spreadsheetml/2006/main" count="135" uniqueCount="65">
  <si>
    <t>House Bill 3693</t>
  </si>
  <si>
    <t>House Bill 3693, Section 12 amends Section 388.005 Health and Safety Code, to require school districts and state agencies to</t>
  </si>
  <si>
    <t>establish a goal to reduce annual electric consumption by 5 percent each state fiscal year for six years beginning September 1, 2007.</t>
  </si>
  <si>
    <t>School districts and state agencies not meeting the goals are required to report that all available measures had been implemented.</t>
  </si>
  <si>
    <t>School districts and state agencies are required to use State Energy Conservation Office (SECO) forms to report progress on meeting goals.</t>
  </si>
  <si>
    <t xml:space="preserve">Link to SECO: </t>
  </si>
  <si>
    <t>http://www.seco.cpa.state.tx.us/</t>
  </si>
  <si>
    <t>Action required beginning 2007 - 2008 School Year:</t>
  </si>
  <si>
    <r>
      <t xml:space="preserve">School districts and TEA are required to establish a goal to reduce </t>
    </r>
    <r>
      <rPr>
        <u/>
        <sz val="11"/>
        <rFont val="Arial"/>
        <family val="2"/>
      </rPr>
      <t>electric consumption</t>
    </r>
    <r>
      <rPr>
        <sz val="11"/>
        <rFont val="Arial"/>
        <family val="2"/>
      </rPr>
      <t xml:space="preserve"> by five percent each state fiscal year for six years</t>
    </r>
  </si>
  <si>
    <t>beginning September 1, 2007; school districts and TEA are required to begin purchasing commercially available light bulbs using the fewest</t>
  </si>
  <si>
    <r>
      <t xml:space="preserve">watts necessary for instructional facility lighting requirements </t>
    </r>
    <r>
      <rPr>
        <u/>
        <sz val="11"/>
        <rFont val="Arial"/>
        <family val="2"/>
      </rPr>
      <t>and school districts are required to record electricity, water, and natural gas</t>
    </r>
  </si>
  <si>
    <t>consumption in an electronic repository and report this information on a publicly accessible internet website with an interface designed for</t>
  </si>
  <si>
    <r>
      <t>ease of navigation</t>
    </r>
    <r>
      <rPr>
        <sz val="11"/>
        <rFont val="Arial"/>
        <family val="2"/>
      </rPr>
      <t xml:space="preserve"> (Requires the metered amount of electricity, water, or natural gas consumed for which it is responsible to pay and the</t>
    </r>
  </si>
  <si>
    <t>aggregate cost for those utility services - FASRAG 1.8.2.9) Link to FAR Guide:</t>
  </si>
  <si>
    <t>http://www.tea.state.tx.us/school.finance/audit/resguide13/new/new.pdf</t>
  </si>
  <si>
    <t xml:space="preserve">Use "September Calc. Sheet" for September - August fiscal year.  Use "July Calc. Sheet" for July - June fiscal year. </t>
  </si>
  <si>
    <r>
      <t xml:space="preserve">Be sure to use yearly </t>
    </r>
    <r>
      <rPr>
        <u/>
        <sz val="11"/>
        <rFont val="Arial"/>
        <family val="2"/>
      </rPr>
      <t>totals</t>
    </r>
    <r>
      <rPr>
        <sz val="11"/>
        <rFont val="Arial"/>
        <family val="2"/>
      </rPr>
      <t xml:space="preserve"> in Column "C"</t>
    </r>
  </si>
  <si>
    <t>The "Calculations Sheet" will calculate the unit and aggregate monthly cost when electricity, gas and water usage and cost are entered.</t>
  </si>
  <si>
    <t>The (+/-) change from 2009 - 2010 column will display only when data from last month of fiscal year is entered.</t>
  </si>
  <si>
    <r>
      <t>Calculations will show increase/</t>
    </r>
    <r>
      <rPr>
        <sz val="11"/>
        <color indexed="10"/>
        <rFont val="Arial"/>
        <family val="2"/>
      </rPr>
      <t>decrease</t>
    </r>
    <r>
      <rPr>
        <sz val="11"/>
        <rFont val="Arial"/>
        <family val="2"/>
      </rPr>
      <t xml:space="preserve"> in both usage (consumption) </t>
    </r>
    <r>
      <rPr>
        <u/>
        <sz val="11"/>
        <rFont val="Arial"/>
        <family val="2"/>
      </rPr>
      <t>and</t>
    </r>
    <r>
      <rPr>
        <sz val="11"/>
        <rFont val="Arial"/>
        <family val="2"/>
      </rPr>
      <t xml:space="preserve"> cost as positive (increase)</t>
    </r>
    <r>
      <rPr>
        <u/>
        <sz val="11"/>
        <rFont val="Arial"/>
        <family val="2"/>
      </rPr>
      <t xml:space="preserve"> or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negative</t>
    </r>
    <r>
      <rPr>
        <sz val="11"/>
        <rFont val="Arial"/>
        <family val="2"/>
      </rPr>
      <t xml:space="preserve"> (decrease)</t>
    </r>
  </si>
  <si>
    <r>
      <t>Note: Release 2 correction</t>
    </r>
    <r>
      <rPr>
        <sz val="11"/>
        <color indexed="10"/>
        <rFont val="Arial"/>
        <family val="2"/>
      </rPr>
      <t xml:space="preserve"> - </t>
    </r>
    <r>
      <rPr>
        <sz val="11"/>
        <rFont val="Arial"/>
        <family val="2"/>
      </rPr>
      <t>Unit cost were not calculating correctly. Version 2 corrects this calculation.</t>
    </r>
  </si>
  <si>
    <t>Revised 06/01/2010</t>
  </si>
  <si>
    <t>For questions regarding this template, Please call or e-mail Gary, Randy or Woody at Region 12 ESC</t>
  </si>
  <si>
    <t>Gary Barker, School Finance Agent ESC 12</t>
  </si>
  <si>
    <t>254.297.1107</t>
  </si>
  <si>
    <t>gbarker@esc12.net</t>
  </si>
  <si>
    <t>Woody Brewton, School Finance Agent ESC 12</t>
  </si>
  <si>
    <t>254.297.1101</t>
  </si>
  <si>
    <t>wbrewton@esc12.net</t>
  </si>
  <si>
    <t>Randy Hendricks, School Finance Agent ESC 12</t>
  </si>
  <si>
    <t>rhendricks@esc12.net</t>
  </si>
  <si>
    <t>Corsicana ISD</t>
  </si>
  <si>
    <t>Utility Usage and Cost for Fiscal Year Ending 8/31/2023</t>
  </si>
  <si>
    <t>2021-2022 Fiscal Year</t>
  </si>
  <si>
    <t>2022-2023 School Fiscal Year</t>
  </si>
  <si>
    <t>Electricity:</t>
  </si>
  <si>
    <t>Total Usage for Year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</si>
  <si>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</si>
  <si>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</si>
  <si>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</si>
  <si>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</si>
  <si>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</si>
  <si>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</si>
  <si>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</si>
  <si>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</si>
  <si>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</si>
  <si>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</si>
  <si>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</si>
  <si>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</si>
  <si>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Totals</t>
  </si>
  <si>
    <t>(+/-) change  from 2021-2022</t>
  </si>
  <si>
    <t>Kilo Hours</t>
  </si>
  <si>
    <t>$</t>
  </si>
  <si>
    <t>Cost</t>
  </si>
  <si>
    <t>Unit cost</t>
  </si>
  <si>
    <t>Natural Gas:</t>
  </si>
  <si>
    <t>MCF</t>
  </si>
  <si>
    <t>Water:</t>
  </si>
  <si>
    <t>Gallons</t>
  </si>
  <si>
    <t>Aggregate Cost:</t>
  </si>
  <si>
    <t>Any ISD</t>
  </si>
  <si>
    <t>Utility Usage and Cost for Fiscal Year Ending 6/31/2011</t>
  </si>
  <si>
    <t>2009 - 10 Fiscal Year</t>
  </si>
  <si>
    <t>2010 - 2011 School Fiscal Year</t>
  </si>
  <si>
    <t>(+/-) change  from 2007-2008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</si>
</sst>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"/>
    <numFmt numFmtId="165" formatCode="0.000000"/>
  </numFmts>
  <fonts count="1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u/>
      <sz val="10"/>
      <color indexed="12"/>
      <name val="Arial"/>
      <family val="2"/>
    </font>
    <font>
      <sz val="11"/>
      <color indexed="10"/>
      <name val="Arial"/>
      <family val="2"/>
    </font>
    <font>
      <b/>
      <u/>
      <sz val="10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5" fillId="0" borderId="0" xfId="0" applyFont="1"/>
    <xf numFmtId="0" fontId="1" fillId="2" borderId="2" xfId="0" applyFont="1" applyFill="1" applyBorder="1" applyAlignment="1">
      <alignment horizontal="center" wrapText="1"/>
    </xf>
    <xf numFmtId="3" fontId="0" fillId="2" borderId="2" xfId="0" applyNumberFormat="1" applyFill="1" applyBorder="1"/>
    <xf numFmtId="0" fontId="0" fillId="2" borderId="2" xfId="0" applyFill="1" applyBorder="1"/>
    <xf numFmtId="0" fontId="4" fillId="0" borderId="0" xfId="0" applyFont="1"/>
    <xf numFmtId="0" fontId="4" fillId="0" borderId="3" xfId="0" applyFont="1" applyBorder="1"/>
    <xf numFmtId="3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wrapText="1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1" fillId="2" borderId="11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 wrapText="1"/>
    </xf>
    <xf numFmtId="3" fontId="1" fillId="2" borderId="11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1" fillId="4" borderId="11" xfId="0" applyFont="1" applyFill="1" applyBorder="1" applyAlignment="1">
      <alignment horizontal="right"/>
    </xf>
    <xf numFmtId="0" fontId="0" fillId="4" borderId="0" xfId="0" applyFill="1" applyAlignment="1">
      <alignment horizontal="center"/>
    </xf>
    <xf numFmtId="3" fontId="0" fillId="4" borderId="13" xfId="0" applyNumberFormat="1" applyFill="1" applyBorder="1"/>
    <xf numFmtId="0" fontId="0" fillId="4" borderId="13" xfId="0" applyFill="1" applyBorder="1"/>
    <xf numFmtId="0" fontId="1" fillId="4" borderId="11" xfId="0" applyFont="1" applyFill="1" applyBorder="1"/>
    <xf numFmtId="3" fontId="0" fillId="4" borderId="2" xfId="0" applyNumberFormat="1" applyFill="1" applyBorder="1"/>
    <xf numFmtId="0" fontId="0" fillId="4" borderId="2" xfId="0" applyFill="1" applyBorder="1"/>
    <xf numFmtId="3" fontId="1" fillId="3" borderId="14" xfId="0" applyNumberFormat="1" applyFont="1" applyFill="1" applyBorder="1" applyAlignment="1">
      <alignment wrapText="1"/>
    </xf>
    <xf numFmtId="3" fontId="1" fillId="2" borderId="14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3" fontId="0" fillId="2" borderId="15" xfId="0" applyNumberFormat="1" applyFill="1" applyBorder="1"/>
    <xf numFmtId="3" fontId="0" fillId="2" borderId="16" xfId="0" applyNumberFormat="1" applyFill="1" applyBorder="1"/>
    <xf numFmtId="3" fontId="0" fillId="4" borderId="15" xfId="0" applyNumberFormat="1" applyFill="1" applyBorder="1"/>
    <xf numFmtId="3" fontId="1" fillId="2" borderId="17" xfId="0" applyNumberFormat="1" applyFont="1" applyFill="1" applyBorder="1"/>
    <xf numFmtId="0" fontId="6" fillId="0" borderId="0" xfId="0" applyFont="1" applyAlignment="1">
      <alignment horizontal="center"/>
    </xf>
    <xf numFmtId="3" fontId="0" fillId="3" borderId="2" xfId="0" applyNumberForma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3" fontId="0" fillId="3" borderId="18" xfId="0" applyNumberFormat="1" applyFill="1" applyBorder="1" applyProtection="1">
      <protection locked="0"/>
    </xf>
    <xf numFmtId="3" fontId="0" fillId="2" borderId="18" xfId="0" applyNumberFormat="1" applyFill="1" applyBorder="1" applyProtection="1">
      <protection locked="0"/>
    </xf>
    <xf numFmtId="0" fontId="9" fillId="0" borderId="0" xfId="0" applyFont="1"/>
    <xf numFmtId="0" fontId="0" fillId="5" borderId="0" xfId="0" applyFill="1"/>
    <xf numFmtId="0" fontId="9" fillId="5" borderId="0" xfId="0" applyFont="1" applyFill="1"/>
    <xf numFmtId="0" fontId="0" fillId="2" borderId="0" xfId="0" applyFill="1"/>
    <xf numFmtId="0" fontId="5" fillId="2" borderId="0" xfId="0" applyFont="1" applyFill="1"/>
    <xf numFmtId="0" fontId="9" fillId="2" borderId="0" xfId="0" applyFont="1" applyFill="1"/>
    <xf numFmtId="0" fontId="10" fillId="0" borderId="0" xfId="0" applyFont="1"/>
    <xf numFmtId="0" fontId="11" fillId="2" borderId="0" xfId="0" applyFont="1" applyFill="1"/>
    <xf numFmtId="0" fontId="12" fillId="2" borderId="0" xfId="0" applyFont="1" applyFill="1"/>
    <xf numFmtId="0" fontId="8" fillId="0" borderId="0" xfId="0" applyFont="1" applyAlignment="1">
      <alignment horizontal="center"/>
    </xf>
    <xf numFmtId="3" fontId="0" fillId="3" borderId="2" xfId="0" applyNumberFormat="1" applyFill="1" applyBorder="1"/>
    <xf numFmtId="0" fontId="4" fillId="0" borderId="0" xfId="0" applyFont="1" applyProtection="1">
      <protection locked="0"/>
    </xf>
    <xf numFmtId="38" fontId="3" fillId="0" borderId="0" xfId="0" applyNumberFormat="1" applyFont="1"/>
    <xf numFmtId="38" fontId="5" fillId="2" borderId="19" xfId="0" applyNumberFormat="1" applyFont="1" applyFill="1" applyBorder="1"/>
    <xf numFmtId="38" fontId="1" fillId="2" borderId="15" xfId="0" applyNumberFormat="1" applyFont="1" applyFill="1" applyBorder="1" applyAlignment="1">
      <alignment horizontal="center" wrapText="1"/>
    </xf>
    <xf numFmtId="38" fontId="0" fillId="2" borderId="16" xfId="0" applyNumberFormat="1" applyFill="1" applyBorder="1"/>
    <xf numFmtId="38" fontId="0" fillId="2" borderId="19" xfId="0" applyNumberFormat="1" applyFill="1" applyBorder="1"/>
    <xf numFmtId="38" fontId="0" fillId="4" borderId="15" xfId="0" applyNumberFormat="1" applyFill="1" applyBorder="1"/>
    <xf numFmtId="38" fontId="0" fillId="2" borderId="15" xfId="0" applyNumberFormat="1" applyFill="1" applyBorder="1"/>
    <xf numFmtId="38" fontId="7" fillId="0" borderId="0" xfId="0" applyNumberFormat="1" applyFont="1"/>
    <xf numFmtId="38" fontId="0" fillId="0" borderId="0" xfId="0" applyNumberFormat="1"/>
    <xf numFmtId="38" fontId="1" fillId="2" borderId="14" xfId="0" applyNumberFormat="1" applyFont="1" applyFill="1" applyBorder="1"/>
    <xf numFmtId="38" fontId="3" fillId="0" borderId="20" xfId="0" applyNumberFormat="1" applyFont="1" applyBorder="1"/>
    <xf numFmtId="0" fontId="5" fillId="2" borderId="15" xfId="0" applyFont="1" applyFill="1" applyBorder="1" applyAlignment="1">
      <alignment horizontal="center"/>
    </xf>
    <xf numFmtId="10" fontId="1" fillId="2" borderId="16" xfId="0" applyNumberFormat="1" applyFont="1" applyFill="1" applyBorder="1" applyAlignment="1">
      <alignment horizontal="center"/>
    </xf>
    <xf numFmtId="10" fontId="1" fillId="2" borderId="19" xfId="0" applyNumberFormat="1" applyFont="1" applyFill="1" applyBorder="1" applyAlignment="1">
      <alignment horizontal="center"/>
    </xf>
    <xf numFmtId="10" fontId="1" fillId="4" borderId="15" xfId="0" applyNumberFormat="1" applyFont="1" applyFill="1" applyBorder="1" applyAlignment="1">
      <alignment horizontal="center"/>
    </xf>
    <xf numFmtId="10" fontId="1" fillId="2" borderId="15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5" fillId="2" borderId="21" xfId="0" applyFont="1" applyFill="1" applyBorder="1"/>
    <xf numFmtId="0" fontId="1" fillId="2" borderId="22" xfId="0" applyFont="1" applyFill="1" applyBorder="1" applyAlignment="1">
      <alignment horizontal="left" wrapText="1"/>
    </xf>
    <xf numFmtId="3" fontId="1" fillId="2" borderId="22" xfId="0" applyNumberFormat="1" applyFont="1" applyFill="1" applyBorder="1" applyAlignment="1">
      <alignment horizontal="right"/>
    </xf>
    <xf numFmtId="3" fontId="1" fillId="2" borderId="23" xfId="0" applyNumberFormat="1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4" borderId="22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right"/>
    </xf>
    <xf numFmtId="0" fontId="1" fillId="4" borderId="22" xfId="0" applyFont="1" applyFill="1" applyBorder="1"/>
    <xf numFmtId="0" fontId="1" fillId="2" borderId="24" xfId="0" applyFont="1" applyFill="1" applyBorder="1" applyAlignment="1">
      <alignment horizontal="center" wrapText="1"/>
    </xf>
    <xf numFmtId="0" fontId="1" fillId="4" borderId="25" xfId="0" applyFont="1" applyFill="1" applyBorder="1"/>
    <xf numFmtId="0" fontId="1" fillId="2" borderId="26" xfId="0" applyFont="1" applyFill="1" applyBorder="1" applyAlignment="1">
      <alignment horizontal="right"/>
    </xf>
    <xf numFmtId="0" fontId="1" fillId="4" borderId="15" xfId="0" applyFont="1" applyFill="1" applyBorder="1"/>
    <xf numFmtId="3" fontId="0" fillId="3" borderId="27" xfId="0" applyNumberFormat="1" applyFill="1" applyBorder="1" applyProtection="1">
      <protection locked="0"/>
    </xf>
    <xf numFmtId="0" fontId="1" fillId="2" borderId="28" xfId="0" applyFont="1" applyFill="1" applyBorder="1" applyAlignment="1">
      <alignment horizontal="center" wrapText="1"/>
    </xf>
    <xf numFmtId="0" fontId="0" fillId="4" borderId="28" xfId="0" applyFill="1" applyBorder="1" applyAlignment="1">
      <alignment horizontal="center"/>
    </xf>
    <xf numFmtId="0" fontId="1" fillId="2" borderId="29" xfId="0" applyFont="1" applyFill="1" applyBorder="1" applyAlignment="1">
      <alignment horizontal="center" wrapText="1"/>
    </xf>
    <xf numFmtId="0" fontId="1" fillId="4" borderId="17" xfId="0" applyFont="1" applyFill="1" applyBorder="1"/>
    <xf numFmtId="3" fontId="0" fillId="2" borderId="30" xfId="0" applyNumberFormat="1" applyFill="1" applyBorder="1" applyAlignment="1">
      <alignment horizontal="center"/>
    </xf>
    <xf numFmtId="0" fontId="15" fillId="2" borderId="0" xfId="1" applyFont="1" applyFill="1" applyAlignment="1" applyProtection="1">
      <protection locked="0"/>
    </xf>
    <xf numFmtId="0" fontId="16" fillId="2" borderId="0" xfId="0" applyFont="1" applyFill="1" applyProtection="1">
      <protection locked="0"/>
    </xf>
    <xf numFmtId="0" fontId="1" fillId="2" borderId="0" xfId="0" applyFont="1" applyFill="1"/>
    <xf numFmtId="0" fontId="17" fillId="2" borderId="0" xfId="0" applyFont="1" applyFill="1"/>
    <xf numFmtId="0" fontId="13" fillId="2" borderId="0" xfId="1" applyFill="1" applyAlignment="1" applyProtection="1"/>
    <xf numFmtId="0" fontId="1" fillId="5" borderId="0" xfId="0" applyFont="1" applyFill="1"/>
    <xf numFmtId="164" fontId="0" fillId="3" borderId="13" xfId="0" applyNumberFormat="1" applyFill="1" applyBorder="1"/>
    <xf numFmtId="164" fontId="0" fillId="2" borderId="13" xfId="0" applyNumberFormat="1" applyFill="1" applyBorder="1"/>
    <xf numFmtId="164" fontId="0" fillId="2" borderId="19" xfId="0" applyNumberFormat="1" applyFill="1" applyBorder="1"/>
    <xf numFmtId="165" fontId="0" fillId="3" borderId="13" xfId="0" applyNumberFormat="1" applyFill="1" applyBorder="1"/>
    <xf numFmtId="165" fontId="0" fillId="2" borderId="31" xfId="0" applyNumberFormat="1" applyFill="1" applyBorder="1"/>
    <xf numFmtId="165" fontId="0" fillId="2" borderId="19" xfId="0" applyNumberFormat="1" applyFill="1" applyBorder="1"/>
    <xf numFmtId="0" fontId="18" fillId="2" borderId="0" xfId="0" applyFont="1" applyFill="1"/>
    <xf numFmtId="164" fontId="0" fillId="3" borderId="2" xfId="0" applyNumberFormat="1" applyFill="1" applyBorder="1"/>
    <xf numFmtId="164" fontId="0" fillId="2" borderId="31" xfId="0" applyNumberFormat="1" applyFill="1" applyBorder="1"/>
    <xf numFmtId="0" fontId="0" fillId="4" borderId="32" xfId="0" applyFill="1" applyBorder="1" applyAlignment="1">
      <alignment horizontal="center"/>
    </xf>
    <xf numFmtId="4" fontId="0" fillId="2" borderId="2" xfId="0" applyNumberFormat="1" applyFill="1" applyBorder="1" applyProtection="1">
      <protection locked="0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barker@esc12.net" TargetMode="External"/><Relationship Id="rId2" Type="http://schemas.openxmlformats.org/officeDocument/2006/relationships/hyperlink" Target="http://www.tea.state.tx.us/school.finance/audit/resguide13/new/new.pdf" TargetMode="External"/><Relationship Id="rId1" Type="http://schemas.openxmlformats.org/officeDocument/2006/relationships/hyperlink" Target="http://www.seco.cpa.state.tx.u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rhendricks@esc12.net" TargetMode="External"/><Relationship Id="rId4" Type="http://schemas.openxmlformats.org/officeDocument/2006/relationships/hyperlink" Target="mailto:wbrewto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workbookViewId="0">
      <selection activeCell="A46" sqref="A46"/>
    </sheetView>
  </sheetViews>
  <sheetFormatPr defaultColWidth="8.85546875" defaultRowHeight="12.95"/>
  <cols>
    <col min="1" max="1" width="7.28515625" customWidth="1"/>
    <col min="2" max="2" width="6.28515625" customWidth="1"/>
    <col min="8" max="8" width="7" customWidth="1"/>
    <col min="9" max="9" width="5" customWidth="1"/>
    <col min="15" max="15" width="28.7109375" customWidth="1"/>
  </cols>
  <sheetData>
    <row r="1" spans="1:19" ht="15.95">
      <c r="A1" s="58"/>
      <c r="B1" s="58"/>
      <c r="C1" s="58"/>
      <c r="D1" s="58"/>
      <c r="E1" s="58"/>
      <c r="F1" s="59" t="s">
        <v>0</v>
      </c>
      <c r="G1" s="58"/>
      <c r="H1" s="58"/>
      <c r="I1" s="58"/>
      <c r="J1" s="58"/>
      <c r="K1" s="58"/>
      <c r="L1" s="58"/>
      <c r="M1" s="58"/>
      <c r="N1" s="58"/>
      <c r="O1" s="58"/>
      <c r="P1" s="56"/>
      <c r="Q1" s="56"/>
      <c r="R1" s="56"/>
      <c r="S1" s="56"/>
    </row>
    <row r="2" spans="1:19" ht="12" customHeight="1">
      <c r="A2" s="58"/>
      <c r="B2" s="58"/>
      <c r="C2" s="58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6"/>
      <c r="Q2" s="56"/>
      <c r="R2" s="56"/>
      <c r="S2" s="56"/>
    </row>
    <row r="3" spans="1:19" s="55" customFormat="1" ht="14.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57"/>
      <c r="Q3" s="57"/>
      <c r="R3" s="57"/>
      <c r="S3" s="57"/>
    </row>
    <row r="4" spans="1:19" s="55" customFormat="1" ht="14.1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57"/>
      <c r="Q4" s="57"/>
      <c r="R4" s="57"/>
      <c r="S4" s="57"/>
    </row>
    <row r="5" spans="1:19" s="61" customFormat="1" ht="14.1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57"/>
      <c r="Q5" s="57"/>
      <c r="R5" s="57"/>
      <c r="S5" s="57"/>
    </row>
    <row r="6" spans="1:19" s="61" customFormat="1" ht="14.1">
      <c r="A6" s="60" t="s">
        <v>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57"/>
      <c r="Q6" s="57"/>
      <c r="R6" s="57"/>
      <c r="S6" s="57"/>
    </row>
    <row r="7" spans="1:19" s="61" customFormat="1" ht="14.1">
      <c r="A7" s="60" t="s">
        <v>5</v>
      </c>
      <c r="B7" s="60"/>
      <c r="C7" s="105" t="s">
        <v>6</v>
      </c>
      <c r="D7" s="106"/>
      <c r="E7" s="106"/>
      <c r="F7" s="106"/>
      <c r="G7" s="60"/>
      <c r="H7" s="60"/>
      <c r="I7" s="60"/>
      <c r="J7" s="60"/>
      <c r="K7" s="60"/>
      <c r="L7" s="60"/>
      <c r="M7" s="60"/>
      <c r="N7" s="60"/>
      <c r="O7" s="60"/>
      <c r="P7" s="57"/>
      <c r="Q7" s="57"/>
      <c r="R7" s="57"/>
      <c r="S7" s="57"/>
    </row>
    <row r="8" spans="1:19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6"/>
      <c r="Q8" s="56"/>
      <c r="R8" s="56"/>
      <c r="S8" s="56"/>
    </row>
    <row r="9" spans="1:19" s="61" customFormat="1" ht="14.1">
      <c r="A9" s="60" t="s">
        <v>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57"/>
      <c r="Q9" s="57"/>
      <c r="R9" s="57"/>
      <c r="S9" s="57"/>
    </row>
    <row r="10" spans="1:19" s="61" customFormat="1" ht="14.1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57"/>
      <c r="Q10" s="57"/>
      <c r="R10" s="57"/>
      <c r="S10" s="57"/>
    </row>
    <row r="11" spans="1:19" s="61" customFormat="1" ht="14.1">
      <c r="A11" s="60" t="s">
        <v>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57"/>
      <c r="Q11" s="57"/>
      <c r="R11" s="57"/>
      <c r="S11" s="57"/>
    </row>
    <row r="12" spans="1:19" s="61" customFormat="1" ht="14.1">
      <c r="A12" s="60" t="s">
        <v>10</v>
      </c>
      <c r="B12" s="60"/>
      <c r="C12" s="60"/>
      <c r="D12" s="60"/>
      <c r="E12" s="60"/>
      <c r="F12" s="60"/>
      <c r="G12" s="63"/>
      <c r="H12" s="63"/>
      <c r="I12" s="63"/>
      <c r="J12" s="63"/>
      <c r="K12" s="63"/>
      <c r="L12" s="63"/>
      <c r="M12" s="63"/>
      <c r="N12" s="63"/>
      <c r="O12" s="60"/>
      <c r="P12" s="57"/>
      <c r="Q12" s="57"/>
      <c r="R12" s="57"/>
      <c r="S12" s="57"/>
    </row>
    <row r="13" spans="1:19" s="61" customFormat="1" ht="14.1">
      <c r="A13" s="62" t="s">
        <v>11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57"/>
      <c r="Q13" s="57"/>
      <c r="R13" s="57"/>
      <c r="S13" s="57"/>
    </row>
    <row r="14" spans="1:19" s="61" customFormat="1" ht="14.1">
      <c r="A14" s="62" t="s">
        <v>12</v>
      </c>
      <c r="B14" s="62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57"/>
      <c r="Q14" s="57"/>
      <c r="R14" s="57"/>
      <c r="S14" s="57"/>
    </row>
    <row r="15" spans="1:19" s="61" customFormat="1" ht="14.1">
      <c r="A15" s="60" t="s">
        <v>13</v>
      </c>
      <c r="B15" s="60"/>
      <c r="C15" s="60"/>
      <c r="D15" s="60"/>
      <c r="E15" s="60"/>
      <c r="F15" s="60"/>
      <c r="G15" s="60"/>
      <c r="H15" s="60"/>
      <c r="I15" s="60"/>
      <c r="J15" s="105" t="s">
        <v>14</v>
      </c>
      <c r="K15" s="106"/>
      <c r="L15" s="106"/>
      <c r="M15" s="106"/>
      <c r="N15" s="106"/>
      <c r="O15" s="106"/>
      <c r="P15" s="57"/>
      <c r="Q15" s="57"/>
      <c r="R15" s="57"/>
      <c r="S15" s="57"/>
    </row>
    <row r="16" spans="1:19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6"/>
      <c r="Q16" s="56"/>
      <c r="R16" s="56"/>
      <c r="S16" s="56"/>
    </row>
    <row r="17" spans="1:19" ht="14.1">
      <c r="A17" s="60" t="s">
        <v>15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6"/>
      <c r="Q17" s="56"/>
      <c r="R17" s="56"/>
      <c r="S17" s="56"/>
    </row>
    <row r="18" spans="1:19" ht="14.1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6"/>
      <c r="Q18" s="56"/>
      <c r="R18" s="56"/>
      <c r="S18" s="56"/>
    </row>
    <row r="19" spans="1:19" ht="14.1">
      <c r="A19" s="60" t="s">
        <v>16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6"/>
      <c r="Q19" s="56"/>
      <c r="R19" s="56"/>
      <c r="S19" s="56"/>
    </row>
    <row r="20" spans="1:19" s="61" customFormat="1" ht="14.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57"/>
      <c r="Q20" s="57"/>
      <c r="R20" s="57"/>
      <c r="S20" s="57"/>
    </row>
    <row r="21" spans="1:19" s="61" customFormat="1" ht="12" customHeight="1">
      <c r="A21" s="60" t="s">
        <v>17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57"/>
      <c r="Q21" s="57"/>
      <c r="R21" s="57"/>
      <c r="S21" s="57"/>
    </row>
    <row r="22" spans="1:19" s="61" customFormat="1" ht="14.1">
      <c r="A22" s="60" t="s">
        <v>18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57"/>
      <c r="Q22" s="57"/>
      <c r="R22" s="57"/>
      <c r="S22" s="57"/>
    </row>
    <row r="23" spans="1:19" s="61" customFormat="1" ht="15.6" customHeight="1">
      <c r="A23" s="60" t="s">
        <v>19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57"/>
      <c r="Q23" s="57"/>
      <c r="R23" s="57"/>
      <c r="S23" s="57"/>
    </row>
    <row r="24" spans="1:19" s="61" customFormat="1" ht="14.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57"/>
      <c r="Q24" s="57"/>
      <c r="R24" s="57"/>
      <c r="S24" s="57"/>
    </row>
    <row r="25" spans="1:19" s="61" customFormat="1" ht="14.1">
      <c r="A25" s="117" t="s">
        <v>20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57"/>
      <c r="Q25" s="57"/>
      <c r="R25" s="57"/>
      <c r="S25" s="57"/>
    </row>
    <row r="26" spans="1:19" s="61" customFormat="1" ht="14.1">
      <c r="A26" s="117" t="s">
        <v>21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57"/>
      <c r="Q26" s="57"/>
      <c r="R26" s="57"/>
      <c r="S26" s="57"/>
    </row>
    <row r="27" spans="1:19" s="61" customFormat="1" ht="14.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57"/>
      <c r="Q27" s="57"/>
      <c r="R27" s="57"/>
      <c r="S27" s="57"/>
    </row>
    <row r="28" spans="1:19" s="1" customFormat="1">
      <c r="A28" s="108" t="s">
        <v>22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7"/>
      <c r="M28" s="107"/>
      <c r="N28" s="107"/>
      <c r="O28" s="107"/>
      <c r="P28" s="110"/>
      <c r="Q28" s="110"/>
      <c r="R28" s="110"/>
      <c r="S28" s="110"/>
    </row>
    <row r="29" spans="1:19">
      <c r="A29" s="108" t="s">
        <v>23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58"/>
      <c r="M29" s="58"/>
      <c r="N29" s="58"/>
      <c r="O29" s="58"/>
    </row>
    <row r="30" spans="1:19">
      <c r="A30" s="108" t="s">
        <v>24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58"/>
      <c r="M30" s="58"/>
      <c r="N30" s="58"/>
      <c r="O30" s="58"/>
    </row>
    <row r="31" spans="1:19">
      <c r="A31" s="109" t="s">
        <v>25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19" ht="12.6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9">
      <c r="A33" s="108" t="s">
        <v>26</v>
      </c>
      <c r="B33" s="108"/>
      <c r="C33" s="108"/>
      <c r="D33" s="108"/>
      <c r="E33" s="10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9">
      <c r="A34" s="108" t="s">
        <v>27</v>
      </c>
      <c r="B34" s="108"/>
      <c r="C34" s="108"/>
      <c r="D34" s="108"/>
      <c r="E34" s="10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1:19">
      <c r="A35" s="109" t="s">
        <v>28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1:19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6"/>
      <c r="Q36" s="56"/>
      <c r="R36" s="56"/>
      <c r="S36" s="56"/>
    </row>
    <row r="37" spans="1:19">
      <c r="A37" s="108" t="s">
        <v>29</v>
      </c>
      <c r="B37" s="108"/>
      <c r="C37" s="108"/>
      <c r="D37" s="108"/>
      <c r="E37" s="10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6"/>
      <c r="Q37" s="56"/>
      <c r="R37" s="56"/>
      <c r="S37" s="56"/>
    </row>
    <row r="38" spans="1:19">
      <c r="A38" s="108" t="s">
        <v>27</v>
      </c>
      <c r="B38" s="108"/>
      <c r="C38" s="108"/>
      <c r="D38" s="108"/>
      <c r="E38" s="10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6"/>
      <c r="Q38" s="56"/>
      <c r="R38" s="56"/>
      <c r="S38" s="56"/>
    </row>
    <row r="39" spans="1:19">
      <c r="A39" s="109" t="s">
        <v>30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9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</sheetData>
  <sheetProtection sheet="1" objects="1" scenarios="1"/>
  <phoneticPr fontId="2" type="noConversion"/>
  <hyperlinks>
    <hyperlink ref="C7" r:id="rId1" xr:uid="{00000000-0004-0000-0000-000000000000}"/>
    <hyperlink ref="J15" r:id="rId2" xr:uid="{00000000-0004-0000-0000-000001000000}"/>
    <hyperlink ref="A31" r:id="rId3" xr:uid="{00000000-0004-0000-0000-000002000000}"/>
    <hyperlink ref="A35" r:id="rId4" xr:uid="{00000000-0004-0000-0000-000003000000}"/>
    <hyperlink ref="A39" r:id="rId5" xr:uid="{00000000-0004-0000-0000-000004000000}"/>
  </hyperlinks>
  <pageMargins left="0.75" right="0.75" top="1" bottom="1" header="0.5" footer="0.5"/>
  <pageSetup orientation="portrait" horizontalDpi="300" verticalDpi="300" r:id="rId6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2"/>
  <sheetViews>
    <sheetView tabSelected="1" workbookViewId="0">
      <selection activeCell="J7" sqref="J7"/>
    </sheetView>
  </sheetViews>
  <sheetFormatPr defaultColWidth="8.85546875" defaultRowHeight="12.95"/>
  <cols>
    <col min="1" max="1" width="11.140625" style="1" customWidth="1"/>
    <col min="2" max="2" width="1.85546875" style="2" customWidth="1"/>
    <col min="3" max="3" width="15" customWidth="1"/>
    <col min="4" max="4" width="12.140625" customWidth="1"/>
    <col min="5" max="5" width="10.7109375" customWidth="1"/>
    <col min="6" max="7" width="11.42578125" customWidth="1"/>
    <col min="8" max="8" width="10.42578125" customWidth="1"/>
    <col min="9" max="9" width="10.7109375" customWidth="1"/>
    <col min="10" max="11" width="9.140625" bestFit="1" customWidth="1"/>
    <col min="12" max="12" width="11.42578125" customWidth="1"/>
    <col min="13" max="14" width="9.140625" bestFit="1" customWidth="1"/>
    <col min="15" max="15" width="9.42578125" bestFit="1" customWidth="1"/>
    <col min="16" max="16" width="12.42578125" customWidth="1"/>
    <col min="17" max="17" width="13.7109375" style="75" hidden="1" customWidth="1"/>
    <col min="18" max="18" width="14.85546875" style="3" customWidth="1"/>
    <col min="19" max="19" width="12.140625" style="1" customWidth="1"/>
  </cols>
  <sheetData>
    <row r="1" spans="1:19" s="6" customFormat="1" ht="18">
      <c r="A1" s="13"/>
      <c r="B1" s="7"/>
      <c r="H1" s="66" t="s">
        <v>31</v>
      </c>
      <c r="Q1" s="67"/>
      <c r="R1" s="122"/>
      <c r="S1" s="13"/>
    </row>
    <row r="2" spans="1:19" s="6" customFormat="1" ht="18.95" thickBot="1">
      <c r="A2" s="13"/>
      <c r="B2" s="7"/>
      <c r="E2" s="13" t="s">
        <v>32</v>
      </c>
      <c r="F2" s="13"/>
      <c r="G2" s="13"/>
      <c r="H2" s="14"/>
      <c r="I2" s="13"/>
      <c r="N2" s="8"/>
      <c r="Q2" s="77"/>
      <c r="R2" s="122"/>
      <c r="S2" s="13"/>
    </row>
    <row r="3" spans="1:19" s="9" customFormat="1" ht="35.1" thickBot="1">
      <c r="A3" s="18"/>
      <c r="B3" s="19"/>
      <c r="C3" s="20" t="s">
        <v>33</v>
      </c>
      <c r="D3" s="21"/>
      <c r="E3" s="21"/>
      <c r="F3" s="21"/>
      <c r="G3" s="21" t="s">
        <v>34</v>
      </c>
      <c r="H3" s="21"/>
      <c r="I3" s="22"/>
      <c r="J3" s="21"/>
      <c r="K3" s="21"/>
      <c r="L3" s="21"/>
      <c r="M3" s="21"/>
      <c r="N3" s="21"/>
      <c r="O3" s="23"/>
      <c r="P3" s="22"/>
      <c r="Q3" s="68"/>
      <c r="R3" s="78"/>
      <c r="S3" s="86"/>
    </row>
    <row r="4" spans="1:19" s="4" customFormat="1" ht="30.75" customHeight="1">
      <c r="A4" s="24" t="s">
        <v>35</v>
      </c>
      <c r="B4" s="25"/>
      <c r="C4" s="2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  <c r="J4" s="10" t="s">
        <v>43</v>
      </c>
      <c r="K4" s="10" t="s">
        <v>44</v>
      </c>
      <c r="L4" s="10" t="s">
        <v>45</v>
      </c>
      <c r="M4" s="10" t="s">
        <v>46</v>
      </c>
      <c r="N4" s="10" t="s">
        <v>47</v>
      </c>
      <c r="O4" s="10" t="s">
        <v>48</v>
      </c>
      <c r="P4" s="45" t="s">
        <v>49</v>
      </c>
      <c r="Q4" s="69"/>
      <c r="R4" s="45" t="s">
        <v>50</v>
      </c>
      <c r="S4" s="87" t="s">
        <v>35</v>
      </c>
    </row>
    <row r="5" spans="1:19" s="5" customFormat="1" ht="14.1" thickBot="1">
      <c r="A5" s="26" t="s">
        <v>51</v>
      </c>
      <c r="B5" s="17"/>
      <c r="C5" s="51">
        <v>10551791</v>
      </c>
      <c r="D5" s="52">
        <v>1369297</v>
      </c>
      <c r="E5" s="52">
        <v>1209940</v>
      </c>
      <c r="F5" s="52">
        <v>947018</v>
      </c>
      <c r="G5" s="52">
        <f>567775+54702</f>
        <v>622477</v>
      </c>
      <c r="H5" s="52">
        <f>574462+66000</f>
        <v>640462</v>
      </c>
      <c r="I5" s="52">
        <f>570676+90240</f>
        <v>660916</v>
      </c>
      <c r="J5" s="52">
        <f>560030+97360+81100</f>
        <v>738490</v>
      </c>
      <c r="K5" s="52"/>
      <c r="L5" s="52"/>
      <c r="M5" s="52"/>
      <c r="N5" s="52"/>
      <c r="O5" s="52"/>
      <c r="P5" s="46">
        <f>SUM(D5:O5)</f>
        <v>6188600</v>
      </c>
      <c r="Q5" s="70">
        <f>P5-C5</f>
        <v>-4363191</v>
      </c>
      <c r="R5" s="79" t="str">
        <f>IF(O5&gt;0,(Q5/C5),"")</f>
        <v/>
      </c>
      <c r="S5" s="88" t="s">
        <v>51</v>
      </c>
    </row>
    <row r="6" spans="1:19" s="5" customFormat="1" ht="15" thickTop="1" thickBot="1">
      <c r="A6" s="27"/>
      <c r="B6" s="15" t="s">
        <v>52</v>
      </c>
      <c r="C6" s="53">
        <v>932078</v>
      </c>
      <c r="D6" s="54">
        <v>108949.25</v>
      </c>
      <c r="E6" s="54">
        <v>101621.92</v>
      </c>
      <c r="F6" s="54">
        <v>88326.8</v>
      </c>
      <c r="G6" s="54">
        <f>53419.03+13693</f>
        <v>67112.03</v>
      </c>
      <c r="H6" s="54">
        <f>54607.98+23838</f>
        <v>78445.98000000001</v>
      </c>
      <c r="I6" s="54">
        <f>53019.25+25065</f>
        <v>78084.25</v>
      </c>
      <c r="J6" s="54">
        <f>55647.24+29913</f>
        <v>85560.239999999991</v>
      </c>
      <c r="K6" s="54"/>
      <c r="L6" s="54"/>
      <c r="M6" s="54"/>
      <c r="N6" s="54"/>
      <c r="O6" s="54"/>
      <c r="P6" s="47">
        <f>SUM(D6:O6)</f>
        <v>608100.47</v>
      </c>
      <c r="Q6" s="70">
        <f>P6-C6</f>
        <v>-323977.53000000003</v>
      </c>
      <c r="R6" s="79" t="str">
        <f>IF(O6&gt;0,(Q6/C6),"")</f>
        <v/>
      </c>
      <c r="S6" s="89" t="s">
        <v>53</v>
      </c>
    </row>
    <row r="7" spans="1:19" ht="14.1" thickTop="1">
      <c r="A7" s="28" t="s">
        <v>54</v>
      </c>
      <c r="B7" s="17" t="s">
        <v>52</v>
      </c>
      <c r="C7" s="111">
        <f>IF(C5&gt;0,(C6/C5),"")</f>
        <v>8.8333629807489558E-2</v>
      </c>
      <c r="D7" s="112">
        <f t="shared" ref="D7:O7" si="0">IF(D5&gt;0,D6/D5,"")</f>
        <v>7.9565828304597172E-2</v>
      </c>
      <c r="E7" s="112">
        <f t="shared" si="0"/>
        <v>8.3989222606079633E-2</v>
      </c>
      <c r="F7" s="112">
        <f t="shared" si="0"/>
        <v>9.3268343368341472E-2</v>
      </c>
      <c r="G7" s="112">
        <f t="shared" si="0"/>
        <v>0.10781447346648952</v>
      </c>
      <c r="H7" s="112">
        <f t="shared" si="0"/>
        <v>0.1224834260268369</v>
      </c>
      <c r="I7" s="112">
        <f>IF(I5&gt;0,I6/I5,"")</f>
        <v>0.11814549806632008</v>
      </c>
      <c r="J7" s="112">
        <f t="shared" si="0"/>
        <v>0.11585835962572275</v>
      </c>
      <c r="K7" s="112" t="str">
        <f t="shared" si="0"/>
        <v/>
      </c>
      <c r="L7" s="112" t="str">
        <f t="shared" si="0"/>
        <v/>
      </c>
      <c r="M7" s="112" t="str">
        <f t="shared" si="0"/>
        <v/>
      </c>
      <c r="N7" s="112" t="str">
        <f t="shared" si="0"/>
        <v/>
      </c>
      <c r="O7" s="112" t="str">
        <f t="shared" si="0"/>
        <v/>
      </c>
      <c r="P7" s="113">
        <f>AVERAGE(D7:O7)</f>
        <v>0.10301787878062678</v>
      </c>
      <c r="Q7" s="71"/>
      <c r="R7" s="80"/>
      <c r="S7" s="90" t="s">
        <v>54</v>
      </c>
    </row>
    <row r="8" spans="1:19">
      <c r="A8" s="36"/>
      <c r="B8" s="37"/>
      <c r="C8" s="38"/>
      <c r="D8" s="38"/>
      <c r="E8" s="38"/>
      <c r="F8" s="38"/>
      <c r="G8" s="38"/>
      <c r="H8" s="38"/>
      <c r="I8" s="38"/>
      <c r="J8" s="38"/>
      <c r="K8" s="39"/>
      <c r="L8" s="38"/>
      <c r="M8" s="39"/>
      <c r="N8" s="39"/>
      <c r="O8" s="39"/>
      <c r="P8" s="48"/>
      <c r="Q8" s="72"/>
      <c r="R8" s="81"/>
      <c r="S8" s="91"/>
    </row>
    <row r="9" spans="1:19">
      <c r="A9" s="30" t="s">
        <v>55</v>
      </c>
      <c r="B9" s="29"/>
      <c r="C9" s="65"/>
      <c r="D9" s="11"/>
      <c r="E9" s="11"/>
      <c r="F9" s="11"/>
      <c r="G9" s="11"/>
      <c r="H9" s="11"/>
      <c r="I9" s="11"/>
      <c r="J9" s="11"/>
      <c r="K9" s="12"/>
      <c r="L9" s="11"/>
      <c r="M9" s="12"/>
      <c r="N9" s="12"/>
      <c r="O9" s="12"/>
      <c r="P9" s="46"/>
      <c r="Q9" s="73"/>
      <c r="R9" s="82"/>
      <c r="S9" s="92" t="s">
        <v>55</v>
      </c>
    </row>
    <row r="10" spans="1:19" ht="12.75">
      <c r="A10" s="28" t="s">
        <v>56</v>
      </c>
      <c r="B10" s="29"/>
      <c r="C10" s="51">
        <v>1122140</v>
      </c>
      <c r="D10" s="52">
        <v>8680</v>
      </c>
      <c r="E10" s="121">
        <v>22650</v>
      </c>
      <c r="F10" s="52">
        <v>53620</v>
      </c>
      <c r="G10" s="52">
        <v>13540</v>
      </c>
      <c r="H10" s="52">
        <v>22036</v>
      </c>
      <c r="I10" s="52">
        <v>19509</v>
      </c>
      <c r="J10" s="52">
        <v>26554</v>
      </c>
      <c r="K10" s="52"/>
      <c r="L10" s="52"/>
      <c r="M10" s="52"/>
      <c r="N10" s="52"/>
      <c r="O10" s="52"/>
      <c r="P10" s="46">
        <f>SUM(D10:O10)</f>
        <v>166589</v>
      </c>
      <c r="Q10" s="70">
        <f>P10-C10</f>
        <v>-955551</v>
      </c>
      <c r="R10" s="79" t="str">
        <f>IF(O10&gt;0,(Q10/C10),"")</f>
        <v/>
      </c>
      <c r="S10" s="90" t="s">
        <v>56</v>
      </c>
    </row>
    <row r="11" spans="1:19" ht="12.75">
      <c r="A11" s="31" t="s">
        <v>53</v>
      </c>
      <c r="B11" s="16" t="s">
        <v>52</v>
      </c>
      <c r="C11" s="53">
        <v>115488</v>
      </c>
      <c r="D11" s="54">
        <v>1812.36</v>
      </c>
      <c r="E11" s="54">
        <v>4404.3</v>
      </c>
      <c r="F11" s="54">
        <v>7822.47</v>
      </c>
      <c r="G11" s="54">
        <v>14850.02</v>
      </c>
      <c r="H11" s="54">
        <v>25051.119999999999</v>
      </c>
      <c r="I11" s="54">
        <v>23220.23</v>
      </c>
      <c r="J11" s="54">
        <v>20718.02</v>
      </c>
      <c r="K11" s="54"/>
      <c r="L11" s="54"/>
      <c r="M11" s="54"/>
      <c r="N11" s="54"/>
      <c r="O11" s="54"/>
      <c r="P11" s="47">
        <f>SUM(D11:O11)</f>
        <v>97878.52</v>
      </c>
      <c r="Q11" s="70">
        <f>P11-C11</f>
        <v>-17609.479999999996</v>
      </c>
      <c r="R11" s="79" t="str">
        <f>IF(O11&gt;0,(Q11/C11),"")</f>
        <v/>
      </c>
      <c r="S11" s="93" t="s">
        <v>53</v>
      </c>
    </row>
    <row r="12" spans="1:19" ht="14.1" thickTop="1">
      <c r="A12" s="28" t="s">
        <v>54</v>
      </c>
      <c r="B12" s="17" t="s">
        <v>52</v>
      </c>
      <c r="C12" s="111">
        <f>IF(C10&gt;0,(C11/C10),"")</f>
        <v>0.10291763951022154</v>
      </c>
      <c r="D12" s="112">
        <f t="shared" ref="D12:O12" si="1">IF(D10&gt;0,D11/D10,"")</f>
        <v>0.20879723502304146</v>
      </c>
      <c r="E12" s="112">
        <f t="shared" si="1"/>
        <v>0.19445033112582782</v>
      </c>
      <c r="F12" s="112">
        <f t="shared" si="1"/>
        <v>0.14588716896680343</v>
      </c>
      <c r="G12" s="112">
        <f t="shared" si="1"/>
        <v>1.096751846381093</v>
      </c>
      <c r="H12" s="112">
        <f t="shared" si="1"/>
        <v>1.1368270103467053</v>
      </c>
      <c r="I12" s="112">
        <f t="shared" si="1"/>
        <v>1.1902316879388999</v>
      </c>
      <c r="J12" s="112">
        <f t="shared" si="1"/>
        <v>0.78022218874745808</v>
      </c>
      <c r="K12" s="112" t="str">
        <f t="shared" si="1"/>
        <v/>
      </c>
      <c r="L12" s="112" t="str">
        <f t="shared" si="1"/>
        <v/>
      </c>
      <c r="M12" s="112" t="str">
        <f t="shared" si="1"/>
        <v/>
      </c>
      <c r="N12" s="112" t="str">
        <f t="shared" si="1"/>
        <v/>
      </c>
      <c r="O12" s="112" t="str">
        <f t="shared" si="1"/>
        <v/>
      </c>
      <c r="P12" s="113">
        <f>AVERAGE(D12:O12)</f>
        <v>0.6790239240756899</v>
      </c>
      <c r="Q12" s="71"/>
      <c r="R12" s="80"/>
      <c r="S12" s="90" t="s">
        <v>54</v>
      </c>
    </row>
    <row r="13" spans="1:19">
      <c r="A13" s="40"/>
      <c r="B13" s="37"/>
      <c r="C13" s="41"/>
      <c r="D13" s="41"/>
      <c r="E13" s="41"/>
      <c r="F13" s="41"/>
      <c r="G13" s="41"/>
      <c r="H13" s="41"/>
      <c r="I13" s="41"/>
      <c r="J13" s="41"/>
      <c r="K13" s="42"/>
      <c r="L13" s="41"/>
      <c r="M13" s="42"/>
      <c r="N13" s="42"/>
      <c r="O13" s="42"/>
      <c r="P13" s="48"/>
      <c r="Q13" s="72"/>
      <c r="R13" s="81"/>
      <c r="S13" s="94"/>
    </row>
    <row r="14" spans="1:19">
      <c r="A14" s="30" t="s">
        <v>57</v>
      </c>
      <c r="B14" s="29"/>
      <c r="C14" s="65"/>
      <c r="D14" s="11"/>
      <c r="E14" s="11"/>
      <c r="F14" s="11"/>
      <c r="G14" s="11"/>
      <c r="H14" s="11"/>
      <c r="I14" s="11"/>
      <c r="J14" s="11"/>
      <c r="K14" s="12"/>
      <c r="L14" s="11"/>
      <c r="M14" s="12"/>
      <c r="N14" s="12"/>
      <c r="O14" s="12"/>
      <c r="P14" s="46"/>
      <c r="Q14" s="73"/>
      <c r="R14" s="82"/>
      <c r="S14" s="92" t="s">
        <v>57</v>
      </c>
    </row>
    <row r="15" spans="1:19" ht="12.75">
      <c r="A15" s="28" t="s">
        <v>58</v>
      </c>
      <c r="B15" s="29"/>
      <c r="C15" s="51">
        <v>20105000</v>
      </c>
      <c r="D15" s="52">
        <v>911000</v>
      </c>
      <c r="E15" s="52">
        <v>1806000</v>
      </c>
      <c r="F15" s="52">
        <v>5249000</v>
      </c>
      <c r="G15" s="52">
        <v>3926000</v>
      </c>
      <c r="H15" s="52">
        <v>2376000</v>
      </c>
      <c r="I15" s="52">
        <v>1484000</v>
      </c>
      <c r="J15" s="52">
        <v>1967229</v>
      </c>
      <c r="K15" s="52"/>
      <c r="L15" s="52"/>
      <c r="M15" s="52"/>
      <c r="N15" s="52"/>
      <c r="O15" s="52"/>
      <c r="P15" s="46"/>
      <c r="Q15" s="70">
        <f>P15-C15</f>
        <v>-20105000</v>
      </c>
      <c r="R15" s="79" t="str">
        <f>IF(O15&gt;0,(Q15/C15),"")</f>
        <v/>
      </c>
      <c r="S15" s="90" t="s">
        <v>58</v>
      </c>
    </row>
    <row r="16" spans="1:19" ht="12.75">
      <c r="A16" s="31" t="s">
        <v>53</v>
      </c>
      <c r="B16" s="16" t="s">
        <v>52</v>
      </c>
      <c r="C16" s="53">
        <v>217940</v>
      </c>
      <c r="D16" s="54">
        <v>9061.5499999999993</v>
      </c>
      <c r="E16" s="54">
        <v>49548.68</v>
      </c>
      <c r="F16" s="54">
        <v>39860.089999999997</v>
      </c>
      <c r="G16" s="54">
        <v>27198.04</v>
      </c>
      <c r="H16" s="54">
        <v>22298.89</v>
      </c>
      <c r="I16" s="54">
        <v>15435.35</v>
      </c>
      <c r="J16" s="54">
        <v>21459.440000000006</v>
      </c>
      <c r="K16" s="54"/>
      <c r="L16" s="54"/>
      <c r="M16" s="54"/>
      <c r="N16" s="54"/>
      <c r="O16" s="54"/>
      <c r="P16" s="47"/>
      <c r="Q16" s="70">
        <f>P16-C16</f>
        <v>-217940</v>
      </c>
      <c r="R16" s="79" t="str">
        <f>IF(O16&gt;0,(Q16/C16),"")</f>
        <v/>
      </c>
      <c r="S16" s="93" t="s">
        <v>53</v>
      </c>
    </row>
    <row r="17" spans="1:19" ht="15" thickTop="1" thickBot="1">
      <c r="A17" s="28" t="s">
        <v>54</v>
      </c>
      <c r="B17" s="104" t="s">
        <v>52</v>
      </c>
      <c r="C17" s="114">
        <f>IF(C15&gt;0,(C16/C15),"")</f>
        <v>1.0840089529967669E-2</v>
      </c>
      <c r="D17" s="115">
        <f t="shared" ref="D17:O17" si="2">IF(D15&gt;0,D16/D15,"")</f>
        <v>9.9468166849615795E-3</v>
      </c>
      <c r="E17" s="115">
        <f t="shared" si="2"/>
        <v>2.7435592469545959E-2</v>
      </c>
      <c r="F17" s="115">
        <f t="shared" si="2"/>
        <v>7.5938445418174882E-3</v>
      </c>
      <c r="G17" s="115">
        <f t="shared" si="2"/>
        <v>6.9276719307182887E-3</v>
      </c>
      <c r="H17" s="115">
        <f t="shared" si="2"/>
        <v>9.3850547138047136E-3</v>
      </c>
      <c r="I17" s="115">
        <f t="shared" si="2"/>
        <v>1.040117924528302E-2</v>
      </c>
      <c r="J17" s="115">
        <f t="shared" si="2"/>
        <v>1.090846058084748E-2</v>
      </c>
      <c r="K17" s="115" t="str">
        <f t="shared" si="2"/>
        <v/>
      </c>
      <c r="L17" s="115" t="str">
        <f t="shared" si="2"/>
        <v/>
      </c>
      <c r="M17" s="115" t="str">
        <f t="shared" si="2"/>
        <v/>
      </c>
      <c r="N17" s="115" t="str">
        <f t="shared" si="2"/>
        <v/>
      </c>
      <c r="O17" s="115" t="str">
        <f t="shared" si="2"/>
        <v/>
      </c>
      <c r="P17" s="116">
        <f>AVERAGE(D17:O17)</f>
        <v>1.1799802880996932E-2</v>
      </c>
      <c r="Q17" s="71"/>
      <c r="R17" s="83"/>
      <c r="S17" s="97" t="s">
        <v>54</v>
      </c>
    </row>
    <row r="18" spans="1:19">
      <c r="A18" s="98"/>
      <c r="B18" s="120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8"/>
      <c r="Q18" s="72"/>
      <c r="R18" s="84"/>
      <c r="S18" s="96"/>
    </row>
    <row r="19" spans="1:19" s="32" customFormat="1" ht="29.1" thickBot="1">
      <c r="A19" s="85" t="s">
        <v>59</v>
      </c>
      <c r="B19" s="100" t="s">
        <v>52</v>
      </c>
      <c r="C19" s="43">
        <f>C6+C11+C16</f>
        <v>1265506</v>
      </c>
      <c r="D19" s="44">
        <f t="shared" ref="D19:O19" si="3">D6+D11+D16</f>
        <v>119823.16</v>
      </c>
      <c r="E19" s="44">
        <f t="shared" si="3"/>
        <v>155574.9</v>
      </c>
      <c r="F19" s="44">
        <f t="shared" si="3"/>
        <v>136009.35999999999</v>
      </c>
      <c r="G19" s="44">
        <f t="shared" si="3"/>
        <v>109160.09</v>
      </c>
      <c r="H19" s="44">
        <f t="shared" si="3"/>
        <v>125795.99</v>
      </c>
      <c r="I19" s="44">
        <f t="shared" si="3"/>
        <v>116739.83</v>
      </c>
      <c r="J19" s="44">
        <f t="shared" si="3"/>
        <v>127737.7</v>
      </c>
      <c r="K19" s="44">
        <f t="shared" si="3"/>
        <v>0</v>
      </c>
      <c r="L19" s="44">
        <f t="shared" si="3"/>
        <v>0</v>
      </c>
      <c r="M19" s="44">
        <f t="shared" si="3"/>
        <v>0</v>
      </c>
      <c r="N19" s="44">
        <f t="shared" si="3"/>
        <v>0</v>
      </c>
      <c r="O19" s="44">
        <f t="shared" si="3"/>
        <v>0</v>
      </c>
      <c r="P19" s="49">
        <f>SUM(D19:O19)</f>
        <v>890841.02999999991</v>
      </c>
      <c r="Q19" s="76"/>
      <c r="R19" s="85"/>
      <c r="S19" s="95" t="s">
        <v>59</v>
      </c>
    </row>
    <row r="20" spans="1:19" s="35" customFormat="1">
      <c r="A20" s="33"/>
      <c r="B20" s="34"/>
      <c r="Q20" s="74"/>
      <c r="R20" s="50"/>
      <c r="S20" s="33"/>
    </row>
    <row r="22" spans="1:19">
      <c r="R22" s="64"/>
    </row>
  </sheetData>
  <phoneticPr fontId="2" type="noConversion"/>
  <conditionalFormatting sqref="R5:R6 R10:R11 R15">
    <cfRule type="cellIs" dxfId="9" priority="4" stopIfTrue="1" operator="lessThan">
      <formula>0</formula>
    </cfRule>
  </conditionalFormatting>
  <conditionalFormatting sqref="R7:R9 R12:R14">
    <cfRule type="cellIs" dxfId="8" priority="3" stopIfTrue="1" operator="greaterThanOrEqual">
      <formula>0</formula>
    </cfRule>
  </conditionalFormatting>
  <conditionalFormatting sqref="R16">
    <cfRule type="cellIs" dxfId="7" priority="5" stopIfTrue="1" operator="lessThan">
      <formula>0</formula>
    </cfRule>
  </conditionalFormatting>
  <conditionalFormatting sqref="R17">
    <cfRule type="cellIs" dxfId="6" priority="2" stopIfTrue="1" operator="greaterThan">
      <formula>1</formula>
    </cfRule>
  </conditionalFormatting>
  <conditionalFormatting sqref="R18:R19">
    <cfRule type="cellIs" dxfId="5" priority="1" stopIfTrue="1" operator="lessThan">
      <formula>100</formula>
    </cfRule>
  </conditionalFormatting>
  <pageMargins left="0.75" right="0.75" top="1" bottom="1" header="0.5" footer="0.5"/>
  <pageSetup orientation="landscape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2"/>
  <sheetViews>
    <sheetView workbookViewId="0">
      <selection activeCell="C5" sqref="C5"/>
    </sheetView>
  </sheetViews>
  <sheetFormatPr defaultColWidth="8.85546875" defaultRowHeight="12.95"/>
  <cols>
    <col min="1" max="1" width="11.140625" style="1" customWidth="1"/>
    <col min="2" max="2" width="1.85546875" style="2" customWidth="1"/>
    <col min="3" max="3" width="15.140625" customWidth="1"/>
    <col min="4" max="5" width="10.7109375" customWidth="1"/>
    <col min="6" max="6" width="12.42578125" customWidth="1"/>
    <col min="7" max="7" width="9.85546875" customWidth="1"/>
    <col min="8" max="8" width="12" customWidth="1"/>
    <col min="9" max="9" width="11.42578125" customWidth="1"/>
    <col min="10" max="10" width="10" customWidth="1"/>
    <col min="11" max="11" width="10.42578125" customWidth="1"/>
    <col min="12" max="12" width="11.42578125" customWidth="1"/>
    <col min="16" max="16" width="12.42578125" customWidth="1"/>
    <col min="17" max="17" width="13.7109375" style="75" hidden="1" customWidth="1"/>
    <col min="18" max="18" width="14.85546875" style="3" customWidth="1"/>
    <col min="19" max="19" width="13" style="1" customWidth="1"/>
  </cols>
  <sheetData>
    <row r="1" spans="1:19" s="6" customFormat="1" ht="18">
      <c r="A1" s="13"/>
      <c r="B1" s="7"/>
      <c r="H1" s="66" t="s">
        <v>60</v>
      </c>
      <c r="Q1" s="67"/>
      <c r="R1" s="122"/>
      <c r="S1" s="13"/>
    </row>
    <row r="2" spans="1:19" s="6" customFormat="1" ht="18.95" thickBot="1">
      <c r="A2" s="13"/>
      <c r="B2" s="7"/>
      <c r="E2" s="13" t="s">
        <v>61</v>
      </c>
      <c r="F2" s="13"/>
      <c r="G2" s="13"/>
      <c r="H2" s="14"/>
      <c r="I2" s="13"/>
      <c r="N2" s="8"/>
      <c r="Q2" s="77"/>
      <c r="R2" s="122"/>
      <c r="S2" s="13"/>
    </row>
    <row r="3" spans="1:19" s="9" customFormat="1" ht="35.1" thickBot="1">
      <c r="A3" s="18"/>
      <c r="B3" s="19"/>
      <c r="C3" s="20" t="s">
        <v>62</v>
      </c>
      <c r="D3" s="21"/>
      <c r="E3" s="21"/>
      <c r="F3" s="21"/>
      <c r="G3" s="21" t="s">
        <v>63</v>
      </c>
      <c r="H3" s="21"/>
      <c r="I3" s="22"/>
      <c r="J3" s="21"/>
      <c r="K3" s="21"/>
      <c r="L3" s="21"/>
      <c r="M3" s="21"/>
      <c r="N3" s="21"/>
      <c r="O3" s="23"/>
      <c r="P3" s="22"/>
      <c r="Q3" s="68"/>
      <c r="R3" s="78"/>
      <c r="S3" s="86"/>
    </row>
    <row r="4" spans="1:19" s="4" customFormat="1" ht="33" customHeight="1">
      <c r="A4" s="24" t="s">
        <v>35</v>
      </c>
      <c r="B4" s="25"/>
      <c r="C4" s="20" t="s">
        <v>36</v>
      </c>
      <c r="D4" s="10" t="s">
        <v>47</v>
      </c>
      <c r="E4" s="10" t="s">
        <v>48</v>
      </c>
      <c r="F4" s="10" t="s">
        <v>37</v>
      </c>
      <c r="G4" s="10" t="s">
        <v>38</v>
      </c>
      <c r="H4" s="10" t="s">
        <v>39</v>
      </c>
      <c r="I4" s="10" t="s">
        <v>40</v>
      </c>
      <c r="J4" s="10" t="s">
        <v>41</v>
      </c>
      <c r="K4" s="10" t="s">
        <v>42</v>
      </c>
      <c r="L4" s="10" t="s">
        <v>43</v>
      </c>
      <c r="M4" s="10" t="s">
        <v>44</v>
      </c>
      <c r="N4" s="10" t="s">
        <v>45</v>
      </c>
      <c r="O4" s="10" t="s">
        <v>46</v>
      </c>
      <c r="P4" s="45" t="s">
        <v>49</v>
      </c>
      <c r="Q4" s="69"/>
      <c r="R4" s="45" t="s">
        <v>64</v>
      </c>
      <c r="S4" s="87" t="s">
        <v>35</v>
      </c>
    </row>
    <row r="5" spans="1:19" s="5" customFormat="1" ht="14.1" thickBot="1">
      <c r="A5" s="26" t="s">
        <v>51</v>
      </c>
      <c r="B5" s="17"/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46">
        <f>SUM(D5:O5)</f>
        <v>0</v>
      </c>
      <c r="Q5" s="70">
        <f>P5-C5</f>
        <v>0</v>
      </c>
      <c r="R5" s="79" t="str">
        <f>IF(O5&gt;0,(Q5/C5),"")</f>
        <v/>
      </c>
      <c r="S5" s="88" t="s">
        <v>51</v>
      </c>
    </row>
    <row r="6" spans="1:19" s="5" customFormat="1" ht="15" thickTop="1" thickBot="1">
      <c r="A6" s="27" t="s">
        <v>53</v>
      </c>
      <c r="B6" s="15" t="s">
        <v>52</v>
      </c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47">
        <f>SUM(D6:O6)</f>
        <v>0</v>
      </c>
      <c r="Q6" s="70">
        <f>P6-C6</f>
        <v>0</v>
      </c>
      <c r="R6" s="79" t="str">
        <f>IF(O6&gt;0,(Q6/C6),"")</f>
        <v/>
      </c>
      <c r="S6" s="89" t="s">
        <v>53</v>
      </c>
    </row>
    <row r="7" spans="1:19" ht="14.1" thickTop="1">
      <c r="A7" s="28" t="s">
        <v>54</v>
      </c>
      <c r="B7" s="17" t="s">
        <v>52</v>
      </c>
      <c r="C7" s="111" t="str">
        <f>IF(C5&gt;0,(C6/C5),"")</f>
        <v/>
      </c>
      <c r="D7" s="112" t="str">
        <f>IF(D5&gt;0,D6/D5,"")</f>
        <v/>
      </c>
      <c r="E7" s="112" t="str">
        <f t="shared" ref="E7:O7" si="0">IF(E5&gt;0,E6/E5,"")</f>
        <v/>
      </c>
      <c r="F7" s="112" t="str">
        <f t="shared" si="0"/>
        <v/>
      </c>
      <c r="G7" s="112" t="str">
        <f t="shared" si="0"/>
        <v/>
      </c>
      <c r="H7" s="112" t="str">
        <f t="shared" si="0"/>
        <v/>
      </c>
      <c r="I7" s="112" t="str">
        <f t="shared" si="0"/>
        <v/>
      </c>
      <c r="J7" s="112" t="str">
        <f t="shared" si="0"/>
        <v/>
      </c>
      <c r="K7" s="112" t="str">
        <f t="shared" si="0"/>
        <v/>
      </c>
      <c r="L7" s="112" t="str">
        <f t="shared" si="0"/>
        <v/>
      </c>
      <c r="M7" s="112" t="str">
        <f t="shared" si="0"/>
        <v/>
      </c>
      <c r="N7" s="112" t="str">
        <f t="shared" si="0"/>
        <v/>
      </c>
      <c r="O7" s="112" t="str">
        <f t="shared" si="0"/>
        <v/>
      </c>
      <c r="P7" s="113" t="e">
        <f>AVERAGE(D7:O7)</f>
        <v>#DIV/0!</v>
      </c>
      <c r="Q7" s="71"/>
      <c r="R7" s="80"/>
      <c r="S7" s="90" t="s">
        <v>54</v>
      </c>
    </row>
    <row r="8" spans="1:19">
      <c r="A8" s="36"/>
      <c r="B8" s="37"/>
      <c r="C8" s="38"/>
      <c r="D8" s="38"/>
      <c r="E8" s="38"/>
      <c r="F8" s="38"/>
      <c r="G8" s="38"/>
      <c r="H8" s="38"/>
      <c r="I8" s="38"/>
      <c r="J8" s="38"/>
      <c r="K8" s="39"/>
      <c r="L8" s="38"/>
      <c r="M8" s="39"/>
      <c r="N8" s="39"/>
      <c r="O8" s="39"/>
      <c r="P8" s="48"/>
      <c r="Q8" s="72"/>
      <c r="R8" s="81"/>
      <c r="S8" s="91"/>
    </row>
    <row r="9" spans="1:19">
      <c r="A9" s="30" t="s">
        <v>55</v>
      </c>
      <c r="B9" s="29"/>
      <c r="C9" s="65"/>
      <c r="D9" s="11"/>
      <c r="E9" s="11"/>
      <c r="F9" s="11"/>
      <c r="G9" s="11"/>
      <c r="H9" s="11"/>
      <c r="I9" s="11"/>
      <c r="J9" s="11"/>
      <c r="K9" s="12"/>
      <c r="L9" s="11"/>
      <c r="M9" s="12"/>
      <c r="N9" s="12"/>
      <c r="O9" s="12"/>
      <c r="P9" s="46"/>
      <c r="Q9" s="73"/>
      <c r="R9" s="82"/>
      <c r="S9" s="92" t="s">
        <v>55</v>
      </c>
    </row>
    <row r="10" spans="1:19" ht="14.1" thickBot="1">
      <c r="A10" s="28" t="s">
        <v>56</v>
      </c>
      <c r="B10" s="29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46">
        <f>SUM(D10:O10)</f>
        <v>0</v>
      </c>
      <c r="Q10" s="70">
        <f>P10-C10</f>
        <v>0</v>
      </c>
      <c r="R10" s="79" t="str">
        <f>IF(O10&gt;0,(Q10/C10),"")</f>
        <v/>
      </c>
      <c r="S10" s="90" t="s">
        <v>56</v>
      </c>
    </row>
    <row r="11" spans="1:19" ht="15" thickTop="1" thickBot="1">
      <c r="A11" s="31" t="s">
        <v>53</v>
      </c>
      <c r="B11" s="16" t="s">
        <v>52</v>
      </c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47">
        <f>SUM(D11:O11)</f>
        <v>0</v>
      </c>
      <c r="Q11" s="70">
        <f>P11-C11</f>
        <v>0</v>
      </c>
      <c r="R11" s="79" t="str">
        <f>IF(O11&gt;0,(Q11/C11),"")</f>
        <v/>
      </c>
      <c r="S11" s="93" t="s">
        <v>53</v>
      </c>
    </row>
    <row r="12" spans="1:19" ht="14.1" thickTop="1">
      <c r="A12" s="28" t="s">
        <v>54</v>
      </c>
      <c r="B12" s="17" t="s">
        <v>52</v>
      </c>
      <c r="C12" s="111" t="str">
        <f>IF(C10&gt;0,(C11/C10),"")</f>
        <v/>
      </c>
      <c r="D12" s="112" t="str">
        <f>IF(D10&gt;0,D11/D10,"")</f>
        <v/>
      </c>
      <c r="E12" s="112" t="str">
        <f t="shared" ref="E12:O12" si="1">IF(E10&gt;0,E11/E10,"")</f>
        <v/>
      </c>
      <c r="F12" s="112" t="str">
        <f t="shared" si="1"/>
        <v/>
      </c>
      <c r="G12" s="112" t="str">
        <f t="shared" si="1"/>
        <v/>
      </c>
      <c r="H12" s="112" t="str">
        <f t="shared" si="1"/>
        <v/>
      </c>
      <c r="I12" s="112" t="str">
        <f t="shared" si="1"/>
        <v/>
      </c>
      <c r="J12" s="112" t="str">
        <f t="shared" si="1"/>
        <v/>
      </c>
      <c r="K12" s="112" t="str">
        <f t="shared" si="1"/>
        <v/>
      </c>
      <c r="L12" s="112" t="str">
        <f t="shared" si="1"/>
        <v/>
      </c>
      <c r="M12" s="112" t="str">
        <f t="shared" si="1"/>
        <v/>
      </c>
      <c r="N12" s="112" t="str">
        <f t="shared" si="1"/>
        <v/>
      </c>
      <c r="O12" s="112" t="str">
        <f t="shared" si="1"/>
        <v/>
      </c>
      <c r="P12" s="113" t="e">
        <f>AVERAGE(D12:O12)</f>
        <v>#DIV/0!</v>
      </c>
      <c r="Q12" s="71"/>
      <c r="R12" s="80"/>
      <c r="S12" s="90" t="s">
        <v>54</v>
      </c>
    </row>
    <row r="13" spans="1:19">
      <c r="A13" s="40"/>
      <c r="B13" s="37"/>
      <c r="C13" s="41"/>
      <c r="D13" s="41"/>
      <c r="E13" s="41"/>
      <c r="F13" s="41"/>
      <c r="G13" s="41"/>
      <c r="H13" s="41"/>
      <c r="I13" s="41"/>
      <c r="J13" s="41"/>
      <c r="K13" s="42"/>
      <c r="L13" s="41"/>
      <c r="M13" s="42"/>
      <c r="N13" s="42"/>
      <c r="O13" s="42"/>
      <c r="P13" s="48"/>
      <c r="Q13" s="72"/>
      <c r="R13" s="81"/>
      <c r="S13" s="94"/>
    </row>
    <row r="14" spans="1:19">
      <c r="A14" s="30" t="s">
        <v>57</v>
      </c>
      <c r="B14" s="29"/>
      <c r="C14" s="65"/>
      <c r="D14" s="11"/>
      <c r="E14" s="11"/>
      <c r="F14" s="11"/>
      <c r="G14" s="11"/>
      <c r="H14" s="11"/>
      <c r="I14" s="11"/>
      <c r="J14" s="11"/>
      <c r="K14" s="12"/>
      <c r="L14" s="11"/>
      <c r="M14" s="12"/>
      <c r="N14" s="12"/>
      <c r="O14" s="12"/>
      <c r="P14" s="46"/>
      <c r="Q14" s="73"/>
      <c r="R14" s="82"/>
      <c r="S14" s="92" t="s">
        <v>57</v>
      </c>
    </row>
    <row r="15" spans="1:19" ht="14.1" thickBot="1">
      <c r="A15" s="28" t="s">
        <v>58</v>
      </c>
      <c r="B15" s="29"/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46">
        <f>SUM(D15:O15)</f>
        <v>0</v>
      </c>
      <c r="Q15" s="70">
        <f>P15-C15</f>
        <v>0</v>
      </c>
      <c r="R15" s="79" t="str">
        <f>IF(O15&gt;0,(Q15/C15),"")</f>
        <v/>
      </c>
      <c r="S15" s="90" t="s">
        <v>58</v>
      </c>
    </row>
    <row r="16" spans="1:19" ht="15" thickTop="1" thickBot="1">
      <c r="A16" s="31" t="s">
        <v>53</v>
      </c>
      <c r="B16" s="16" t="s">
        <v>52</v>
      </c>
      <c r="C16" s="99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47">
        <f>SUM(D16:O16)</f>
        <v>0</v>
      </c>
      <c r="Q16" s="70">
        <f>P16-C16</f>
        <v>0</v>
      </c>
      <c r="R16" s="79" t="str">
        <f>IF(O16&gt;0,(Q16/C16),"")</f>
        <v/>
      </c>
      <c r="S16" s="93" t="s">
        <v>53</v>
      </c>
    </row>
    <row r="17" spans="1:19" ht="15" thickTop="1" thickBot="1">
      <c r="A17" s="28" t="s">
        <v>54</v>
      </c>
      <c r="B17" s="104" t="s">
        <v>52</v>
      </c>
      <c r="C17" s="118" t="str">
        <f>IF(C15&gt;0,(C16/C15),"")</f>
        <v/>
      </c>
      <c r="D17" s="119" t="str">
        <f>IF(D15&gt;0,D16/D15,"")</f>
        <v/>
      </c>
      <c r="E17" s="119" t="str">
        <f t="shared" ref="E17:O17" si="2">IF(E15&gt;0,E16/E15,"")</f>
        <v/>
      </c>
      <c r="F17" s="119" t="str">
        <f t="shared" si="2"/>
        <v/>
      </c>
      <c r="G17" s="119" t="str">
        <f t="shared" si="2"/>
        <v/>
      </c>
      <c r="H17" s="119" t="str">
        <f t="shared" si="2"/>
        <v/>
      </c>
      <c r="I17" s="119" t="str">
        <f t="shared" si="2"/>
        <v/>
      </c>
      <c r="J17" s="119" t="str">
        <f t="shared" si="2"/>
        <v/>
      </c>
      <c r="K17" s="119" t="str">
        <f t="shared" si="2"/>
        <v/>
      </c>
      <c r="L17" s="119" t="str">
        <f t="shared" si="2"/>
        <v/>
      </c>
      <c r="M17" s="119" t="str">
        <f t="shared" si="2"/>
        <v/>
      </c>
      <c r="N17" s="119" t="str">
        <f t="shared" si="2"/>
        <v/>
      </c>
      <c r="O17" s="119" t="str">
        <f t="shared" si="2"/>
        <v/>
      </c>
      <c r="P17" s="113" t="e">
        <f>AVERAGE(D17:O17)</f>
        <v>#DIV/0!</v>
      </c>
      <c r="Q17" s="71"/>
      <c r="R17" s="83"/>
      <c r="S17" s="97" t="s">
        <v>54</v>
      </c>
    </row>
    <row r="18" spans="1:19" ht="14.1" thickBot="1">
      <c r="A18" s="103"/>
      <c r="B18" s="10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8"/>
      <c r="Q18" s="72"/>
      <c r="R18" s="84"/>
      <c r="S18" s="96"/>
    </row>
    <row r="19" spans="1:19" s="32" customFormat="1" ht="29.1" thickBot="1">
      <c r="A19" s="102" t="s">
        <v>59</v>
      </c>
      <c r="B19" s="100" t="s">
        <v>52</v>
      </c>
      <c r="C19" s="43">
        <f>C6+C11+C16</f>
        <v>0</v>
      </c>
      <c r="D19" s="44">
        <f t="shared" ref="D19:O19" si="3">D6+D11+D16</f>
        <v>0</v>
      </c>
      <c r="E19" s="44">
        <f t="shared" si="3"/>
        <v>0</v>
      </c>
      <c r="F19" s="44">
        <f t="shared" si="3"/>
        <v>0</v>
      </c>
      <c r="G19" s="44">
        <f t="shared" si="3"/>
        <v>0</v>
      </c>
      <c r="H19" s="44">
        <f t="shared" si="3"/>
        <v>0</v>
      </c>
      <c r="I19" s="44">
        <f t="shared" si="3"/>
        <v>0</v>
      </c>
      <c r="J19" s="44">
        <f t="shared" si="3"/>
        <v>0</v>
      </c>
      <c r="K19" s="44">
        <f t="shared" si="3"/>
        <v>0</v>
      </c>
      <c r="L19" s="44">
        <f t="shared" si="3"/>
        <v>0</v>
      </c>
      <c r="M19" s="44">
        <f t="shared" si="3"/>
        <v>0</v>
      </c>
      <c r="N19" s="44">
        <f t="shared" si="3"/>
        <v>0</v>
      </c>
      <c r="O19" s="44">
        <f t="shared" si="3"/>
        <v>0</v>
      </c>
      <c r="P19" s="49">
        <f>SUM(D19:O19)</f>
        <v>0</v>
      </c>
      <c r="Q19" s="76"/>
      <c r="R19" s="85"/>
      <c r="S19" s="95" t="s">
        <v>59</v>
      </c>
    </row>
    <row r="20" spans="1:19" s="35" customFormat="1">
      <c r="A20" s="33"/>
      <c r="B20" s="34"/>
      <c r="Q20" s="74"/>
      <c r="R20" s="50"/>
      <c r="S20" s="33"/>
    </row>
    <row r="21" spans="1:19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9">
      <c r="R22" s="64"/>
    </row>
  </sheetData>
  <sheetProtection sheet="1" objects="1" scenarios="1"/>
  <phoneticPr fontId="2" type="noConversion"/>
  <conditionalFormatting sqref="R5:R6 R10:R11 R15">
    <cfRule type="cellIs" dxfId="4" priority="4" stopIfTrue="1" operator="lessThan">
      <formula>0</formula>
    </cfRule>
  </conditionalFormatting>
  <conditionalFormatting sqref="R7:R9 R12:R14">
    <cfRule type="cellIs" dxfId="3" priority="3" stopIfTrue="1" operator="greaterThanOrEqual">
      <formula>0</formula>
    </cfRule>
  </conditionalFormatting>
  <conditionalFormatting sqref="R16">
    <cfRule type="cellIs" dxfId="2" priority="5" stopIfTrue="1" operator="lessThan">
      <formula>0</formula>
    </cfRule>
  </conditionalFormatting>
  <conditionalFormatting sqref="R17">
    <cfRule type="cellIs" dxfId="1" priority="2" stopIfTrue="1" operator="greaterThan">
      <formula>1</formula>
    </cfRule>
  </conditionalFormatting>
  <conditionalFormatting sqref="R18:R19">
    <cfRule type="cellIs" dxfId="0" priority="1" stopIfTrue="1" operator="lessThan">
      <formula>100</formula>
    </cfRule>
  </conditionalFormatting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D58299E194B4F8EC68E0EFB1D3D78" ma:contentTypeVersion="5" ma:contentTypeDescription="Create a new document." ma:contentTypeScope="" ma:versionID="e5847b91d2d7fe8343153cc3bafd4630">
  <xsd:schema xmlns:xsd="http://www.w3.org/2001/XMLSchema" xmlns:xs="http://www.w3.org/2001/XMLSchema" xmlns:p="http://schemas.microsoft.com/office/2006/metadata/properties" xmlns:ns3="97ec7d4a-558f-4387-b74d-dfba5b35b7ea" xmlns:ns4="26b10393-384b-4907-b682-e2e2ef025241" targetNamespace="http://schemas.microsoft.com/office/2006/metadata/properties" ma:root="true" ma:fieldsID="631c6630d8a994fc58d2cda3836ef871" ns3:_="" ns4:_="">
    <xsd:import namespace="97ec7d4a-558f-4387-b74d-dfba5b35b7ea"/>
    <xsd:import namespace="26b10393-384b-4907-b682-e2e2ef0252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c7d4a-558f-4387-b74d-dfba5b35b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10393-384b-4907-b682-e2e2ef0252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F76AE73-D405-477F-9961-21CF8B1913D0}"/>
</file>

<file path=customXml/itemProps2.xml><?xml version="1.0" encoding="utf-8"?>
<ds:datastoreItem xmlns:ds="http://schemas.openxmlformats.org/officeDocument/2006/customXml" ds:itemID="{B91755A9-06D1-40C8-A0E4-7F8418FDE3E7}"/>
</file>

<file path=customXml/itemProps3.xml><?xml version="1.0" encoding="utf-8"?>
<ds:datastoreItem xmlns:ds="http://schemas.openxmlformats.org/officeDocument/2006/customXml" ds:itemID="{ED59AADE-1D53-4990-9AB1-FA5376CC93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Education Service Center Region 12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 Brewton</dc:creator>
  <cp:keywords/>
  <dc:description/>
  <cp:lastModifiedBy/>
  <cp:revision/>
  <dcterms:created xsi:type="dcterms:W3CDTF">2007-12-03T16:48:26Z</dcterms:created>
  <dcterms:modified xsi:type="dcterms:W3CDTF">2023-04-17T13:59:44Z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0x010100AE5D58299E194B4F8EC68E0EFB1D3D78</vt:lpwstr>
  </property>
</Properties>
</file>